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165" windowHeight="10800" activeTab="0"/>
  </bookViews>
  <sheets>
    <sheet name="Calculator" sheetId="1" r:id="rId1"/>
    <sheet name="Instructions" sheetId="2" r:id="rId2"/>
  </sheets>
  <definedNames/>
  <calcPr fullCalcOnLoad="1"/>
</workbook>
</file>

<file path=xl/sharedStrings.xml><?xml version="1.0" encoding="utf-8"?>
<sst xmlns="http://schemas.openxmlformats.org/spreadsheetml/2006/main" count="205" uniqueCount="68">
  <si>
    <t>A/G</t>
  </si>
  <si>
    <t>*1/*1</t>
  </si>
  <si>
    <t>C</t>
  </si>
  <si>
    <t>N</t>
  </si>
  <si>
    <t>Variable</t>
  </si>
  <si>
    <t>Years</t>
  </si>
  <si>
    <t>Age</t>
  </si>
  <si>
    <t>Height</t>
  </si>
  <si>
    <t>Weight</t>
  </si>
  <si>
    <t>Taking Amiodarone</t>
  </si>
  <si>
    <t>Taking Enzyme Inducer</t>
  </si>
  <si>
    <t>Centimeters (cm)</t>
  </si>
  <si>
    <t>Kilograms (kg)</t>
  </si>
  <si>
    <t>Y or N</t>
  </si>
  <si>
    <t>Enter Value</t>
  </si>
  <si>
    <t>Units or Allowed Values</t>
  </si>
  <si>
    <t>Race</t>
  </si>
  <si>
    <t>VKORC1 genotype</t>
  </si>
  <si>
    <t>CYP2C9 genotype</t>
  </si>
  <si>
    <t>A/A
A/G
G/G
U ((for Unknown)</t>
  </si>
  <si>
    <t>*1/*1
*1/*2
*1/*3
*2/*2
*2/*3
*3/*3
U ((for Unknown)</t>
  </si>
  <si>
    <t>A (for Asian)
B (for Black or African American)
C (for Caucasian or White)
U (for Unknown or Mixed Race)</t>
  </si>
  <si>
    <t>U</t>
  </si>
  <si>
    <t>*1/*2</t>
  </si>
  <si>
    <t>*1/*3</t>
  </si>
  <si>
    <t>*2/*2</t>
  </si>
  <si>
    <t>*2/*3</t>
  </si>
  <si>
    <t>*3/*3</t>
  </si>
  <si>
    <t>Computed Weekly Starting Dose (mg/week):</t>
  </si>
  <si>
    <t>CYP2C9 lookup table</t>
  </si>
  <si>
    <t>Error count</t>
  </si>
  <si>
    <t>Warning count</t>
  </si>
  <si>
    <t>BMI calc assuming metric</t>
  </si>
  <si>
    <t>Obesity Descriptor</t>
  </si>
  <si>
    <r>
      <t xml:space="preserve">This calculator provides a predicted starting dose for Warfarin based on a pharmacogenetic algorithm developed by the IWPC (International Warfarin Pharmacogenetics Consortium), as described in N. Engl. J. Med. </t>
    </r>
    <r>
      <rPr>
        <b/>
        <sz val="10"/>
        <rFont val="Arial"/>
        <family val="2"/>
      </rPr>
      <t>360:</t>
    </r>
    <r>
      <rPr>
        <sz val="10"/>
        <rFont val="Arial"/>
        <family val="0"/>
      </rPr>
      <t xml:space="preserve"> 753-764 (2009).</t>
    </r>
  </si>
  <si>
    <t>Variables required for the computation are as follows:</t>
  </si>
  <si>
    <t>Comments</t>
  </si>
  <si>
    <t>This is the genotype for CYP2C9. Only genotypes composed of combinations of the *1, *2 and *3 alleles in the exact format shown are allowed. These were the only alleles that occurred in the IWPC patient population at high enough frequencies to reliably estimate their contribution to Warfarin dose. If you have genotyped other alleles, you may wish to enter an allowed genotype that is closest in enzyme activity to your actual genotype, based on the pharmacologic literature. If genotype is unknown, enter the single letter "U." Any value other than the allowed values will stop the computation and must be corrected.</t>
  </si>
  <si>
    <t>This is the genotype at the -1639 A&gt;G SNP in the VKORC1 promoter. Only the values shown in the exact format shown are allowed; any other values will stop the computation and must be corrected. If genotype is unknown, enter the single letter "U." If you have genotyped a different VKORC! SNP which you know to be in high Linkage Disequilibrium with the -1639 SNP in the racial group to which your patient belongs, you may wish to substitute an allowed value that represents the haplotypes indicated by the SNP you typed. Consult the literature for appropriate substitutions.</t>
  </si>
  <si>
    <t>Enter single letter codes (A, B or C) for one of the three broad racial groupings that were used in the IWPC algorithm (Asian, Black, and Caucasian). These largely correspond to the US OMB racial categories, although Hispanics were included in the Caucasian category in the IWPC data set. Other racial groups occurred in the IWPC data set in numbers too small to provide reliable estimates of effect on Warfarin dose, and were included in the Unknown group. Enter the single letter "U" for unknown or mixed race. Any other value will stop the computation and must be corrected.</t>
  </si>
  <si>
    <t>Height must be entered in centimeters, not feet or inches. Very large or very small values of height will result in a warning, as these may indicate data entry errors, but they will not stop the computation. If a warning appears, please check that height was entered correctly.</t>
  </si>
  <si>
    <t>Weight must be entered in kilograms, not pounds. To flag potential data entry errors, Height and Weight are used to compute BMI, and very large or very small values of BMI result in a warning, but will not stop the computation. If a warning appears, please check that weight was entered correctly.</t>
  </si>
  <si>
    <t>Example calculations</t>
  </si>
  <si>
    <t/>
  </si>
  <si>
    <t>The value you entered appears to be too small. Check that the value is correct, and that you entered height in centimeters, not in inches</t>
  </si>
  <si>
    <t>The values you entered for Height and Weight result in a BMI of 327.3, which is extremely high. Check that the values are correct, and that you entered height in centimeters and weight in kg</t>
  </si>
  <si>
    <t>There are 2 questionable data entries. A dose has been calculated based on these entries, but you should check the data for possible errors.</t>
  </si>
  <si>
    <t>In the next example, the same patient's data are used, but height and weight are incorrectly entered in inches and pounds instead of centimeters and kilograms. Warnings show up next to these values, and prompt you to check that the data are entered correctly, but a dose is still calculated, as possible ranges for height and weight in English and Metric units overlap, and it is not always possible to determine from the values which units were used. In this case, the calculated BMI is clearly unreasonable, and the data should be corrected.</t>
  </si>
  <si>
    <t>In this example, a warning appears next to Weight saying that the calculated BMI is high. However, if you know that this patient does, in fact, have a BMI of 46, you can ignore the warning and accept the calculated dose prediction.</t>
  </si>
  <si>
    <t>The values you entered for Height and Weight result in a BMI of 46.3, which is very high. Check that the values are correct, and that you entered height in centimeters and weight in kg</t>
  </si>
  <si>
    <t>There is 1 questionable data entry. A dose has been calculated based on this entry, but you should check the data for possible errors.</t>
  </si>
  <si>
    <t>H</t>
  </si>
  <si>
    <t>Enter a genotype for VKORC1 -1639 A&gt;G SNP, using one of the allowed values shown in column B, or enter the single letter 'U' for unknown genotype</t>
  </si>
  <si>
    <t>Enter patient's race, using singe letter values A, B, C, or U, as shown in column B</t>
  </si>
  <si>
    <t>ERROR</t>
  </si>
  <si>
    <t>There are 2 errors in the data you have entered. A dose cannot be calculated until the errors are fixed.</t>
  </si>
  <si>
    <t>In the last example, the VKORC1 genotype is missing, and an "H" (for Hispanic?) was entered for race, which is not an allowed value. Error messages are returned, and the dose calculation is not performed. These errors must be corrected. There must be a value entered for every variable (for the genotype and race variables you can enter "U" for unknown), and entries must correspond to one of the allowed values, in the exact format shown</t>
  </si>
  <si>
    <t>Error Messages/Warnings</t>
  </si>
  <si>
    <t>Validation Result</t>
  </si>
  <si>
    <t>The algorithm only uses age at the granularity of decades, but you must enter age in years and the calculator will convert to decades</t>
  </si>
  <si>
    <t>Enter Y for patients taking a CYP2C9 inducer, N for patients not taking or not known to be taking a CYP2C9 inducer. Inducers considered in the development of the IWPC algorithm were rifampin or rifampicin (Rifadin, Rimactane), phenytoin (Dilantin), and carbamazepine (Tegretol).</t>
  </si>
  <si>
    <t>Enter Y for patients taking amiodarone (Cordarone), N for patients not taking or not known to be taking amiodarone</t>
  </si>
  <si>
    <t>In the first example, all data are entered correctly and a predicted value for weekly Warfarin dose is returned. There are no error messages or warnings. The patient is a 70 year old Caucasian, 180 cm tall and weighing 75 kilograms, heterozygous at the VKORC1 -1639 SNP and wild type for CYP2C9, who is not taking CYP2C9 enzyme inducers or amiodarone.</t>
  </si>
  <si>
    <t>*1/*1
*1/*2
*1/*3
*2/*2
*2/*3
*3/*3
U (for Unknown)</t>
  </si>
  <si>
    <t xml:space="preserve">detailed instructions and examples can be found at the Instructions tab </t>
  </si>
  <si>
    <t>IWPC Warfarin Dose Calculator</t>
  </si>
  <si>
    <r>
      <t xml:space="preserve">To obtain a predicted starting dose, enter data for your patient in the column labeled </t>
    </r>
    <r>
      <rPr>
        <b/>
        <sz val="10"/>
        <rFont val="Arial"/>
        <family val="2"/>
      </rPr>
      <t>Enter Value</t>
    </r>
    <r>
      <rPr>
        <sz val="10"/>
        <rFont val="Arial"/>
        <family val="0"/>
      </rPr>
      <t xml:space="preserve"> on the </t>
    </r>
    <r>
      <rPr>
        <b/>
        <sz val="10"/>
        <rFont val="Arial"/>
        <family val="2"/>
      </rPr>
      <t>Calculator</t>
    </r>
    <r>
      <rPr>
        <sz val="10"/>
        <rFont val="Arial"/>
        <family val="0"/>
      </rPr>
      <t xml:space="preserve"> tab of this Excel Workbook. An entry is required for each variable listed in the Calculator. The predicted dose is given below the last line in the data entry table. Please note that this is a </t>
    </r>
    <r>
      <rPr>
        <b/>
        <sz val="10"/>
        <rFont val="Arial"/>
        <family val="2"/>
      </rPr>
      <t>Weekly</t>
    </r>
    <r>
      <rPr>
        <sz val="10"/>
        <rFont val="Arial"/>
        <family val="0"/>
      </rPr>
      <t xml:space="preserve"> dose, not a daily dose. Divide this dose as evenly as possible into 7 parts to obtain daily doses.</t>
    </r>
  </si>
  <si>
    <t>Y (for Yes)
N (for No or not known)</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</si>
</sst>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0">
    <font>
      <sz val="10"/>
      <name val="Arial"/>
      <family val="0"/>
    </font>
    <font>
      <b/>
      <sz val="10"/>
      <name val="Arial"/>
      <family val="2"/>
    </font>
    <font>
      <sz val="8"/>
      <name val="Arial"/>
      <family val="0"/>
    </font>
    <font>
      <sz val="10"/>
      <color indexed="10"/>
      <name val="Arial"/>
      <family val="0"/>
    </font>
    <font>
      <sz val="10"/>
      <color indexed="9"/>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12"/>
      <name val="Arial"/>
      <family val="0"/>
    </font>
    <font>
      <u val="single"/>
      <sz val="10"/>
      <color indexed="20"/>
      <name val="Arial"/>
      <family val="0"/>
    </font>
    <font>
      <sz val="10"/>
      <color indexed="26"/>
      <name val="Arial"/>
      <family val="2"/>
    </font>
    <font>
      <sz val="18"/>
      <color indexed="9"/>
      <name val="Arial"/>
      <family val="2"/>
    </font>
    <font>
      <sz val="18"/>
      <name val="Arial"/>
      <family val="2"/>
    </font>
    <font>
      <sz val="12"/>
      <color indexed="9"/>
      <name val="Arial"/>
      <family val="2"/>
    </font>
    <font>
      <sz val="12"/>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8"/>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color indexed="63"/>
      </top>
      <bottom style="medium"/>
    </border>
    <border>
      <left style="medium">
        <color indexed="12"/>
      </left>
      <right style="medium">
        <color indexed="12"/>
      </right>
      <top style="medium">
        <color indexed="12"/>
      </top>
      <bottom style="medium">
        <color indexed="12"/>
      </bottom>
    </border>
    <border>
      <left style="medium">
        <color indexed="8"/>
      </left>
      <right style="medium">
        <color indexed="8"/>
      </right>
      <top style="medium">
        <color indexed="8"/>
      </top>
      <bottom style="medium">
        <color indexed="8"/>
      </bottom>
    </border>
    <border>
      <left style="medium"/>
      <right style="medium"/>
      <top>
        <color indexed="63"/>
      </top>
      <bottom>
        <color indexed="63"/>
      </bottom>
    </border>
    <border>
      <left style="thin"/>
      <right style="thin"/>
      <top>
        <color indexed="63"/>
      </top>
      <bottom>
        <color indexed="63"/>
      </bottom>
    </border>
    <border>
      <left style="medium">
        <color indexed="10"/>
      </left>
      <right style="medium">
        <color indexed="10"/>
      </right>
      <top style="medium">
        <color indexed="10"/>
      </top>
      <bottom style="medium">
        <color indexed="10"/>
      </bottom>
    </border>
    <border>
      <left>
        <color indexed="63"/>
      </left>
      <right>
        <color indexed="63"/>
      </right>
      <top style="medium"/>
      <bottom style="medium"/>
    </border>
    <border>
      <left style="medium"/>
      <right>
        <color indexed="63"/>
      </right>
      <top style="medium"/>
      <bottom style="medium"/>
    </border>
    <border>
      <left>
        <color indexed="63"/>
      </left>
      <right>
        <color indexed="63"/>
      </right>
      <top>
        <color indexed="63"/>
      </top>
      <bottom style="medium">
        <color indexed="12"/>
      </bottom>
    </border>
    <border>
      <left>
        <color indexed="63"/>
      </left>
      <right>
        <color indexed="63"/>
      </right>
      <top style="medium">
        <color indexed="12"/>
      </top>
      <bottom style="medium">
        <color indexed="12"/>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11" fillId="3" borderId="0" applyNumberFormat="0" applyBorder="0" applyAlignment="0" applyProtection="0"/>
    <xf numFmtId="0" fontId="15" fillId="20" borderId="1" applyNumberFormat="0" applyAlignment="0" applyProtection="0"/>
    <xf numFmtId="0" fontId="17"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0"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23" fillId="0" borderId="0" applyNumberFormat="0" applyFill="0" applyBorder="0" applyAlignment="0" applyProtection="0"/>
    <xf numFmtId="0" fontId="13" fillId="7" borderId="1" applyNumberFormat="0" applyAlignment="0" applyProtection="0"/>
    <xf numFmtId="0" fontId="16"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4" fillId="20"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56">
    <xf numFmtId="0" fontId="0" fillId="0" borderId="0" xfId="0" applyAlignment="1">
      <alignment/>
    </xf>
    <xf numFmtId="0" fontId="0" fillId="0" borderId="0" xfId="0" applyAlignment="1">
      <alignment wrapText="1"/>
    </xf>
    <xf numFmtId="0" fontId="0" fillId="24" borderId="0" xfId="0" applyFill="1" applyAlignment="1">
      <alignment vertical="center"/>
    </xf>
    <xf numFmtId="0" fontId="0" fillId="24" borderId="0" xfId="0" applyFill="1" applyAlignment="1">
      <alignment/>
    </xf>
    <xf numFmtId="0" fontId="0" fillId="24" borderId="0" xfId="0" applyFill="1" applyAlignment="1">
      <alignment horizontal="center"/>
    </xf>
    <xf numFmtId="0" fontId="3" fillId="24" borderId="0" xfId="0" applyFont="1" applyFill="1" applyAlignment="1">
      <alignment vertical="center" wrapText="1"/>
    </xf>
    <xf numFmtId="0" fontId="0" fillId="0" borderId="0" xfId="0" applyFill="1" applyAlignment="1">
      <alignment/>
    </xf>
    <xf numFmtId="0" fontId="3" fillId="24" borderId="10" xfId="0" applyFont="1" applyFill="1" applyBorder="1" applyAlignment="1">
      <alignment vertical="center" wrapText="1"/>
    </xf>
    <xf numFmtId="0" fontId="1" fillId="0" borderId="11" xfId="0" applyFont="1" applyFill="1" applyBorder="1" applyAlignment="1">
      <alignment vertical="center"/>
    </xf>
    <xf numFmtId="0" fontId="1" fillId="0" borderId="11" xfId="0" applyFon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pplyProtection="1">
      <alignment horizontal="center" vertical="center"/>
      <protection locked="0"/>
    </xf>
    <xf numFmtId="0" fontId="3" fillId="0" borderId="11" xfId="0" applyFont="1" applyFill="1" applyBorder="1" applyAlignment="1">
      <alignment vertical="center" wrapText="1"/>
    </xf>
    <xf numFmtId="0" fontId="0" fillId="0" borderId="11" xfId="0" applyFill="1" applyBorder="1" applyAlignment="1">
      <alignment vertical="center" wrapText="1"/>
    </xf>
    <xf numFmtId="0" fontId="1" fillId="0" borderId="0" xfId="0" applyFont="1" applyAlignment="1">
      <alignment/>
    </xf>
    <xf numFmtId="0" fontId="1" fillId="0" borderId="12" xfId="0" applyFont="1" applyFill="1" applyBorder="1" applyAlignment="1">
      <alignment vertical="center"/>
    </xf>
    <xf numFmtId="0" fontId="0" fillId="0" borderId="12" xfId="0" applyFill="1" applyBorder="1" applyAlignment="1">
      <alignment vertical="center"/>
    </xf>
    <xf numFmtId="0" fontId="0" fillId="0" borderId="12" xfId="0" applyFill="1" applyBorder="1" applyAlignment="1">
      <alignment vertical="center" wrapText="1"/>
    </xf>
    <xf numFmtId="0" fontId="0" fillId="24" borderId="0" xfId="0" applyFill="1" applyAlignment="1">
      <alignment wrapText="1"/>
    </xf>
    <xf numFmtId="0" fontId="4" fillId="24" borderId="0" xfId="0" applyFont="1" applyFill="1" applyAlignment="1">
      <alignment wrapText="1"/>
    </xf>
    <xf numFmtId="0" fontId="3" fillId="0" borderId="11" xfId="0" applyFont="1" applyBorder="1" applyAlignment="1">
      <alignment wrapText="1"/>
    </xf>
    <xf numFmtId="0" fontId="0" fillId="0" borderId="11" xfId="0" applyBorder="1" applyAlignment="1">
      <alignment horizontal="center" vertical="center"/>
    </xf>
    <xf numFmtId="0" fontId="0" fillId="24" borderId="0" xfId="0" applyFill="1" applyAlignment="1">
      <alignment horizontal="center" vertical="center"/>
    </xf>
    <xf numFmtId="0" fontId="1" fillId="0" borderId="11" xfId="0" applyFont="1" applyFill="1" applyBorder="1" applyAlignment="1">
      <alignment horizontal="center" vertical="center" wrapText="1"/>
    </xf>
    <xf numFmtId="0" fontId="0" fillId="24" borderId="0" xfId="0" applyFill="1" applyAlignment="1">
      <alignment/>
    </xf>
    <xf numFmtId="0" fontId="0" fillId="24" borderId="0" xfId="0" applyFill="1" applyBorder="1" applyAlignment="1">
      <alignment wrapText="1"/>
    </xf>
    <xf numFmtId="0" fontId="0" fillId="24" borderId="0" xfId="0" applyFill="1" applyBorder="1" applyAlignment="1">
      <alignment/>
    </xf>
    <xf numFmtId="0" fontId="0" fillId="0" borderId="11" xfId="0" applyFont="1" applyFill="1" applyBorder="1" applyAlignment="1">
      <alignment horizontal="center" vertical="center" wrapText="1"/>
    </xf>
    <xf numFmtId="0" fontId="0" fillId="0" borderId="11" xfId="0" applyFill="1" applyBorder="1" applyAlignment="1">
      <alignment horizontal="center" vertical="center"/>
    </xf>
    <xf numFmtId="0" fontId="0" fillId="0" borderId="11" xfId="0" applyFont="1" applyFill="1" applyBorder="1" applyAlignment="1" applyProtection="1">
      <alignment horizontal="center" vertical="center"/>
      <protection locked="0"/>
    </xf>
    <xf numFmtId="16" fontId="0" fillId="0" borderId="11" xfId="0" applyNumberFormat="1" applyFont="1" applyFill="1" applyBorder="1" applyAlignment="1" applyProtection="1">
      <alignment horizontal="center" vertical="center"/>
      <protection locked="0"/>
    </xf>
    <xf numFmtId="0" fontId="0" fillId="24" borderId="13" xfId="0" applyFill="1" applyBorder="1" applyAlignment="1">
      <alignment/>
    </xf>
    <xf numFmtId="0" fontId="0" fillId="24" borderId="13" xfId="0" applyFill="1" applyBorder="1" applyAlignment="1">
      <alignment horizontal="center"/>
    </xf>
    <xf numFmtId="0" fontId="0" fillId="24" borderId="14" xfId="0" applyFill="1" applyBorder="1" applyAlignment="1">
      <alignment horizontal="center"/>
    </xf>
    <xf numFmtId="0" fontId="0" fillId="0" borderId="15" xfId="0" applyFill="1" applyBorder="1" applyAlignment="1">
      <alignment horizontal="center" vertical="center"/>
    </xf>
    <xf numFmtId="0" fontId="0" fillId="0" borderId="15" xfId="0" applyBorder="1" applyAlignment="1">
      <alignment horizontal="center" vertical="center" wrapText="1"/>
    </xf>
    <xf numFmtId="0" fontId="4" fillId="24" borderId="16" xfId="0" applyFont="1" applyFill="1" applyBorder="1" applyAlignment="1">
      <alignment vertical="center" wrapText="1"/>
    </xf>
    <xf numFmtId="0" fontId="25" fillId="24" borderId="17" xfId="0" applyFont="1" applyFill="1" applyBorder="1" applyAlignment="1">
      <alignment vertical="center" wrapText="1"/>
    </xf>
    <xf numFmtId="0" fontId="5" fillId="0" borderId="15" xfId="0" applyFont="1" applyFill="1" applyBorder="1" applyAlignment="1">
      <alignment horizontal="center" vertical="center"/>
    </xf>
    <xf numFmtId="0" fontId="1" fillId="0" borderId="11" xfId="0" applyFont="1" applyFill="1" applyBorder="1" applyAlignment="1">
      <alignment horizontal="left" vertical="center"/>
    </xf>
    <xf numFmtId="0" fontId="0" fillId="0" borderId="11" xfId="0" applyFill="1" applyBorder="1" applyAlignment="1">
      <alignment horizontal="left" vertical="center"/>
    </xf>
    <xf numFmtId="0" fontId="0" fillId="0" borderId="11" xfId="0" applyFill="1" applyBorder="1" applyAlignment="1">
      <alignment horizontal="left" vertical="center" wrapText="1"/>
    </xf>
    <xf numFmtId="0" fontId="0" fillId="0" borderId="15" xfId="0" applyBorder="1" applyAlignment="1">
      <alignment horizontal="center" vertical="center"/>
    </xf>
    <xf numFmtId="0" fontId="5" fillId="0" borderId="15" xfId="0" applyFont="1" applyFill="1" applyBorder="1" applyAlignment="1">
      <alignment vertical="center"/>
    </xf>
    <xf numFmtId="0" fontId="26" fillId="24" borderId="18" xfId="0" applyFont="1" applyFill="1" applyBorder="1" applyAlignment="1">
      <alignment horizontal="center"/>
    </xf>
    <xf numFmtId="0" fontId="27" fillId="0" borderId="18" xfId="0" applyFont="1" applyBorder="1" applyAlignment="1">
      <alignment horizontal="center"/>
    </xf>
    <xf numFmtId="0" fontId="28" fillId="24" borderId="19" xfId="0" applyFont="1" applyFill="1" applyBorder="1" applyAlignment="1">
      <alignment horizontal="center" vertical="top"/>
    </xf>
    <xf numFmtId="0" fontId="29" fillId="0" borderId="19" xfId="0" applyFont="1" applyBorder="1" applyAlignment="1">
      <alignment horizontal="center" vertical="top"/>
    </xf>
    <xf numFmtId="0" fontId="0" fillId="0" borderId="0" xfId="0" applyAlignment="1">
      <alignment wrapText="1"/>
    </xf>
    <xf numFmtId="0" fontId="1" fillId="0" borderId="15" xfId="0" applyFont="1" applyFill="1" applyBorder="1" applyAlignment="1">
      <alignment vertical="center"/>
    </xf>
    <xf numFmtId="0" fontId="0" fillId="0" borderId="0" xfId="0" applyFont="1" applyAlignment="1">
      <alignment wrapText="1"/>
    </xf>
    <xf numFmtId="0" fontId="0" fillId="0" borderId="12" xfId="0" applyFont="1" applyBorder="1" applyAlignment="1">
      <alignment wrapText="1"/>
    </xf>
    <xf numFmtId="0" fontId="0" fillId="0" borderId="12" xfId="0" applyBorder="1" applyAlignment="1">
      <alignment wrapText="1"/>
    </xf>
    <xf numFmtId="0" fontId="1" fillId="0" borderId="20" xfId="0" applyFont="1" applyBorder="1" applyAlignment="1">
      <alignment/>
    </xf>
    <xf numFmtId="0" fontId="0" fillId="0" borderId="21" xfId="0" applyBorder="1" applyAlignment="1">
      <alignment/>
    </xf>
    <xf numFmtId="0" fontId="3" fillId="0" borderId="11"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H37"/>
  <sheetViews>
    <sheetView showRowColHeaders="0" tabSelected="1" zoomScalePageLayoutView="0" workbookViewId="0" topLeftCell="A1">
      <selection activeCell="D4" sqref="D4"/>
    </sheetView>
  </sheetViews>
  <sheetFormatPr defaultColWidth="9.140625" defaultRowHeight="12.75"/>
  <cols>
    <col min="1" max="1" width="10.140625" style="3" customWidth="1"/>
    <col min="2" max="2" width="22.57421875" style="3" customWidth="1"/>
    <col min="3" max="3" width="28.8515625" style="3" customWidth="1"/>
    <col min="4" max="4" width="12.00390625" style="4" customWidth="1"/>
    <col min="5" max="5" width="45.7109375" style="5" customWidth="1"/>
    <col min="6" max="6" width="11.421875" style="3" customWidth="1"/>
    <col min="7" max="7" width="17.8515625" style="3" customWidth="1"/>
    <col min="8" max="8" width="9.140625" style="6" customWidth="1"/>
    <col min="9" max="16384" width="9.140625" style="3" customWidth="1"/>
  </cols>
  <sheetData>
    <row r="1" spans="2:8" ht="30.75" customHeight="1" thickBot="1">
      <c r="B1" s="44" t="s">
        <v>65</v>
      </c>
      <c r="C1" s="45"/>
      <c r="D1" s="45"/>
      <c r="E1" s="45"/>
      <c r="F1" s="45"/>
      <c r="H1" s="24"/>
    </row>
    <row r="2" spans="2:8" ht="24.75" customHeight="1" thickBot="1">
      <c r="B2" s="46" t="s">
        <v>64</v>
      </c>
      <c r="C2" s="47"/>
      <c r="D2" s="47"/>
      <c r="E2" s="47"/>
      <c r="F2" s="47"/>
      <c r="H2" s="24"/>
    </row>
    <row r="3" spans="2:6" s="2" customFormat="1" ht="25.5" customHeight="1" thickBot="1">
      <c r="B3" s="39" t="s">
        <v>4</v>
      </c>
      <c r="C3" s="39" t="s">
        <v>15</v>
      </c>
      <c r="D3" s="9" t="s">
        <v>14</v>
      </c>
      <c r="E3" s="23" t="s">
        <v>57</v>
      </c>
      <c r="F3" s="23" t="s">
        <v>58</v>
      </c>
    </row>
    <row r="4" spans="2:8" ht="38.25" customHeight="1" thickBot="1">
      <c r="B4" s="39" t="s">
        <v>6</v>
      </c>
      <c r="C4" s="40" t="s">
        <v>5</v>
      </c>
      <c r="D4" s="11"/>
      <c r="E4" s="12" t="str">
        <f>IF(ISNUMBER(D4),IF(D4&lt;0,"Negative values for Age are not allowed",IF(D4&lt;20,"Very few patients less than 20 years old contributed data to the development of the IWPC algorithm; results should be viewed with caution",IF(D4&gt;120,"Age entered is unreasonably high",IF(D4&gt;90,"Very few patients older than 90 years old contributed data to the development of the IWPC algorithm; results should be viewed with caution","")))),"Enter a numerical value for age in years, such as 65")</f>
        <v>Enter a numerical value for age in years, such as 65</v>
      </c>
      <c r="F4" s="28" t="str">
        <f>IF(ISNUMBER(D4),IF(D4&lt;0,"Error",IF(D4&lt;20,"Warning",IF(D4&gt;120,"Error",IF(D4&gt;90,"Warning","OK")))),"Error")</f>
        <v>Error</v>
      </c>
      <c r="H4" s="3"/>
    </row>
    <row r="5" spans="2:8" ht="38.25" customHeight="1" thickBot="1">
      <c r="B5" s="39" t="s">
        <v>7</v>
      </c>
      <c r="C5" s="40" t="s">
        <v>11</v>
      </c>
      <c r="D5" s="11"/>
      <c r="E5" s="12" t="str">
        <f>IF(ISNUMBER(D5),IF(D5&lt;0,"Negative values for Height are not allowed",IF(D5&lt;92,"The value you entered appears to be too small. Check that the value is correct, and that you entered height in centimeters, not in inches",IF(D5&gt;235,"The value you entered appears unreasonably large. Please check that you entered it correctly",""))),"Enter a numerical value for Height in cm")</f>
        <v>Enter a numerical value for Height in cm</v>
      </c>
      <c r="F5" s="28" t="str">
        <f>IF(ISNUMBER(D5),IF(D5&lt;0,"Error",IF(D5&lt;92,"Warning",IF(D5&gt;235,"Warning","OK"))),"Error")</f>
        <v>Error</v>
      </c>
      <c r="G5" s="25" t="s">
        <v>32</v>
      </c>
      <c r="H5" s="25" t="s">
        <v>33</v>
      </c>
    </row>
    <row r="6" spans="2:8" ht="51" customHeight="1" thickBot="1">
      <c r="B6" s="39" t="s">
        <v>8</v>
      </c>
      <c r="C6" s="40" t="s">
        <v>12</v>
      </c>
      <c r="D6" s="11"/>
      <c r="E6" s="12" t="str">
        <f>IF(ISNUMBER(D6),IF(D6&lt;0,"Negative values for Weight are not allowed",IF(G6&lt;16.5,CONCATENATE("The values you entered for Height and Weight result in a BMI of ",G6,", which is very low. Check that the values are correct, and that you entered height in centimeters and weight in kg."),IF(G6&gt;36,CONCATENATE("The values you entered for Height and Weight result in a BMI of ",G6,", which is ",H6," high. Check that the values are correct, and that you entered height in centimeters and weight in kg"),""))),"Enter a numerical value for Weight in kg")</f>
        <v>Enter a numerical value for Weight in kg</v>
      </c>
      <c r="F6" s="28" t="str">
        <f>IF(ISNUMBER(D6),IF(D6&lt;0,"Error",IF(G6&lt;16.5,"Warning",IF(G6&gt;36,"Warning","OK"))),"Error")</f>
        <v>Error</v>
      </c>
      <c r="G6" s="26" t="e">
        <f>ROUND(D6/POWER(D5/100,2),1)</f>
        <v>#DIV/0!</v>
      </c>
      <c r="H6" s="26" t="e">
        <f>IF(G6&gt;50,"extremely",IF(G6&gt;45,"very",IF(G6&gt;40,"quite","fairly")))</f>
        <v>#DIV/0!</v>
      </c>
    </row>
    <row r="7" spans="2:8" ht="51.75" thickBot="1">
      <c r="B7" s="39" t="s">
        <v>17</v>
      </c>
      <c r="C7" s="41" t="s">
        <v>19</v>
      </c>
      <c r="D7" s="30"/>
      <c r="E7" s="12" t="str">
        <f>IF(OR(D7="A/A",D7="A/G",D7="G/G",D7="U"),"","Enter a genotype for VKORC1 -1639 A&gt;G SNP, using one of the allowed values shown in column B, or enter the single letter 'U' for unknown genotype")</f>
        <v>Enter a genotype for VKORC1 -1639 A&gt;G SNP, using one of the allowed values shown in column B, or enter the single letter 'U' for unknown genotype</v>
      </c>
      <c r="F7" s="27" t="str">
        <f>IF(OR(D7="A/A",D7="A/G",D7="G/G",D7="U"),"OK","Error")</f>
        <v>Error</v>
      </c>
      <c r="H7" s="3"/>
    </row>
    <row r="8" spans="2:8" ht="90" thickBot="1">
      <c r="B8" s="39" t="s">
        <v>18</v>
      </c>
      <c r="C8" s="41" t="s">
        <v>63</v>
      </c>
      <c r="D8" s="30"/>
      <c r="E8" s="12" t="str">
        <f>IF(OR(D8="*1/*1",D8="*1/*2",D8="*1/*3",D8="*2/*2",D8="*2/*3",D8="*3/*3",D8="U"),"","Enter a genotype for CYP2C9, using one of the allowed values shown in column B, or enter the single letter 'U' for unknown genotype, Note that alleles other than *1, *2, and *3 are not allowed in the IWPC algorithm")</f>
        <v>Enter a genotype for CYP2C9, using one of the allowed values shown in column B, or enter the single letter 'U' for unknown genotype, Note that alleles other than *1, *2, and *3 are not allowed in the IWPC algorithm</v>
      </c>
      <c r="F8" s="27" t="str">
        <f>IF(OR(D8="*1/*1",D8="*1/*2",D8="*1/*3",D8="*2/*2",D8="*2/*3",D8="*3/*3",D8="U"),"OK","Error")</f>
        <v>Error</v>
      </c>
      <c r="H8" s="3"/>
    </row>
    <row r="9" spans="2:8" ht="51.75" thickBot="1">
      <c r="B9" s="39" t="s">
        <v>16</v>
      </c>
      <c r="C9" s="41" t="s">
        <v>21</v>
      </c>
      <c r="D9" s="29"/>
      <c r="E9" s="12" t="str">
        <f>IF(OR(D9="A",D9="B",D9="C",D9="U"),"","Enter patient's race, using singe letter values A, B, C, or U, as shown in column B")</f>
        <v>Enter patient's race, using singe letter values A, B, C, or U, as shown in column B</v>
      </c>
      <c r="F9" s="27" t="str">
        <f>IF(OR(D9="A",D9="B",D9="C",D9="U"),"OK","Error")</f>
        <v>Error</v>
      </c>
      <c r="H9" s="3"/>
    </row>
    <row r="10" spans="2:8" ht="51" customHeight="1" thickBot="1">
      <c r="B10" s="39" t="s">
        <v>10</v>
      </c>
      <c r="C10" s="41" t="s">
        <v>67</v>
      </c>
      <c r="D10" s="29"/>
      <c r="E10" s="12" t="str">
        <f>IF(OR(D10="Y",D10="N"),"","Enter either Y (patient taking CYP2C9 inducer) or N (patient not taking CYP2C9 inducer). The  inducers considered in development of the IWPC algorithm were rifampin, phenytoin, and carbamazepine")</f>
        <v>Enter either Y (patient taking CYP2C9 inducer) or N (patient not taking CYP2C9 inducer). The  inducers considered in development of the IWPC algorithm were rifampin, phenytoin, and carbamazepine</v>
      </c>
      <c r="F10" s="27" t="str">
        <f>IF(OR(D10="Y",D10="N"),"OK","Error")</f>
        <v>Error</v>
      </c>
      <c r="H10" s="3"/>
    </row>
    <row r="11" spans="2:8" ht="38.25" customHeight="1" thickBot="1">
      <c r="B11" s="39" t="s">
        <v>9</v>
      </c>
      <c r="C11" s="41" t="s">
        <v>67</v>
      </c>
      <c r="D11" s="29"/>
      <c r="E11" s="12" t="str">
        <f>IF(OR(D11="Y",D11="N"),"","Enter either Y (patient taking amiodarone) or N (patient not taking amiodorone).")</f>
        <v>Enter either Y (patient taking amiodarone) or N (patient not taking amiodorone).</v>
      </c>
      <c r="F11" s="27" t="str">
        <f>IF(OR(D11="Y",D11="N"),"OK","Error")</f>
        <v>Error</v>
      </c>
      <c r="H11" s="3"/>
    </row>
    <row r="12" spans="2:8" ht="19.5" customHeight="1" thickBot="1">
      <c r="B12" s="31"/>
      <c r="C12" s="31"/>
      <c r="D12" s="32"/>
      <c r="E12" s="7"/>
      <c r="F12" s="33"/>
      <c r="H12" s="3"/>
    </row>
    <row r="13" spans="2:8" ht="25.5" customHeight="1" thickBot="1">
      <c r="B13" s="43" t="s">
        <v>28</v>
      </c>
      <c r="C13" s="43"/>
      <c r="D13" s="38" t="str">
        <f>IF(F13=0,ROUND((5.6044-0.2614*INT(D4/10)+0.0087*D5+0.0128*D6-IF(D7="A/A",1.6974,IF(D7="A/G",0.8677,IF(D7="U",0.4854,IF(D7="G/G",0))))+VLOOKUP(D8,F17:G23,2,FALSE)-IF(D9="A",0.1092,IF(D9="B",0.276,IF(D9="C",0,IF(D9="U",0.1032))))+IF(D10="Y",1.1816,IF(D10="N",0))-IF(D11="Y",0.5503,IF(D11="N",0)))^2,0),"ERROR")</f>
        <v>ERROR</v>
      </c>
      <c r="E13" s="36" t="str">
        <f>IF(F13=1,"There is 1 error in the data you have entered. A dose cannot be calculated until the error is fixed.",IF(F13&gt;1,CONCATENATE("There are ",F13," errors in the data you have entered. A dose cannot be calculated until the errors are fixed."),""))</f>
        <v>There are 8 errors in the data you have entered. A dose cannot be calculated until the errors are fixed.</v>
      </c>
      <c r="F13" s="34">
        <f>COUNTIF(F4:F11,"Error")</f>
        <v>8</v>
      </c>
      <c r="G13" s="35" t="s">
        <v>30</v>
      </c>
      <c r="H13" s="3"/>
    </row>
    <row r="14" spans="5:8" ht="38.25" customHeight="1" thickBot="1">
      <c r="E14" s="37">
        <f>IF(F14=1,"There is 1 questionable data entry. A dose has been calculated based on this entry, but you should check the data for possible errors.",IF(F14&gt;0,CONCATENATE("There are ",F14," questionable data entries. A dose has been calculated based on these entries, but you should check the data for possible errors."),""))</f>
      </c>
      <c r="F14" s="34">
        <f>COUNTIF(F4:F11,"Warning")</f>
        <v>0</v>
      </c>
      <c r="G14" s="35" t="s">
        <v>31</v>
      </c>
      <c r="H14" s="3"/>
    </row>
    <row r="15" ht="12.75">
      <c r="H15" s="3"/>
    </row>
    <row r="16" spans="6:8" ht="12.75">
      <c r="F16" s="24" t="s">
        <v>29</v>
      </c>
      <c r="G16" s="24"/>
      <c r="H16" s="3"/>
    </row>
    <row r="17" spans="6:8" ht="12.75">
      <c r="F17" s="24" t="s">
        <v>1</v>
      </c>
      <c r="G17" s="24">
        <v>0</v>
      </c>
      <c r="H17" s="3"/>
    </row>
    <row r="18" spans="6:8" ht="12.75">
      <c r="F18" s="24" t="s">
        <v>23</v>
      </c>
      <c r="G18" s="24">
        <v>-0.5211</v>
      </c>
      <c r="H18" s="3"/>
    </row>
    <row r="19" spans="6:8" ht="12.75">
      <c r="F19" s="24" t="s">
        <v>24</v>
      </c>
      <c r="G19" s="24">
        <v>-0.9357</v>
      </c>
      <c r="H19" s="3"/>
    </row>
    <row r="20" spans="6:8" ht="12.75">
      <c r="F20" s="24" t="s">
        <v>25</v>
      </c>
      <c r="G20" s="24">
        <v>-1.0616</v>
      </c>
      <c r="H20" s="3"/>
    </row>
    <row r="21" spans="6:8" ht="12.75">
      <c r="F21" s="24" t="s">
        <v>26</v>
      </c>
      <c r="G21" s="24">
        <v>-1.9206</v>
      </c>
      <c r="H21" s="3"/>
    </row>
    <row r="22" spans="6:8" ht="12.75">
      <c r="F22" s="24" t="s">
        <v>27</v>
      </c>
      <c r="G22" s="24">
        <v>-2.3312</v>
      </c>
      <c r="H22" s="3"/>
    </row>
    <row r="23" spans="6:8" ht="12.75">
      <c r="F23" s="24" t="s">
        <v>22</v>
      </c>
      <c r="G23" s="24">
        <v>-0.2188</v>
      </c>
      <c r="H23" s="3"/>
    </row>
    <row r="24" ht="12.75">
      <c r="H24" s="3"/>
    </row>
    <row r="25" ht="12.75">
      <c r="H25" s="3"/>
    </row>
    <row r="26" ht="12.75">
      <c r="H26" s="3"/>
    </row>
    <row r="27" ht="12.75">
      <c r="H27" s="3"/>
    </row>
    <row r="28" ht="12.75">
      <c r="H28" s="3"/>
    </row>
    <row r="29" ht="12.75">
      <c r="H29" s="3"/>
    </row>
    <row r="30" ht="12.75">
      <c r="H30" s="3"/>
    </row>
    <row r="31" ht="12.75">
      <c r="H31" s="3"/>
    </row>
    <row r="32" ht="12.75">
      <c r="H32" s="3"/>
    </row>
    <row r="33" ht="12.75">
      <c r="H33" s="3"/>
    </row>
    <row r="34" ht="12.75">
      <c r="H34" s="3"/>
    </row>
    <row r="35" ht="12.75">
      <c r="H35" s="3"/>
    </row>
    <row r="36" ht="12.75">
      <c r="H36" s="3"/>
    </row>
    <row r="37" ht="12.75">
      <c r="H37" s="3"/>
    </row>
  </sheetData>
  <sheetProtection password="CAF1" sheet="1" objects="1" scenarios="1" selectLockedCells="1"/>
  <mergeCells count="3">
    <mergeCell ref="B13:C13"/>
    <mergeCell ref="B1:F1"/>
    <mergeCell ref="B2:F2"/>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B2:I84"/>
  <sheetViews>
    <sheetView showGridLines="0" showRowColHeaders="0" zoomScalePageLayoutView="0" workbookViewId="0" topLeftCell="A1">
      <selection activeCell="A86" sqref="A86"/>
    </sheetView>
  </sheetViews>
  <sheetFormatPr defaultColWidth="9.140625" defaultRowHeight="12.75"/>
  <cols>
    <col min="1" max="1" width="4.8515625" style="0" customWidth="1"/>
    <col min="2" max="2" width="22.7109375" style="0" customWidth="1"/>
    <col min="3" max="3" width="29.140625" style="0" customWidth="1"/>
    <col min="4" max="4" width="12.00390625" style="0" customWidth="1"/>
    <col min="5" max="5" width="45.7109375" style="0" customWidth="1"/>
  </cols>
  <sheetData>
    <row r="2" spans="2:9" ht="24" customHeight="1">
      <c r="B2" s="48" t="s">
        <v>34</v>
      </c>
      <c r="C2" s="48"/>
      <c r="D2" s="48"/>
      <c r="E2" s="48"/>
      <c r="F2" s="1"/>
      <c r="G2" s="1"/>
      <c r="H2" s="1"/>
      <c r="I2" s="1"/>
    </row>
    <row r="4" spans="2:5" ht="37.5" customHeight="1">
      <c r="B4" s="48" t="s">
        <v>66</v>
      </c>
      <c r="C4" s="48"/>
      <c r="D4" s="48"/>
      <c r="E4" s="48"/>
    </row>
    <row r="6" ht="12.75">
      <c r="B6" t="s">
        <v>35</v>
      </c>
    </row>
    <row r="7" ht="13.5" thickBot="1"/>
    <row r="8" spans="2:5" ht="13.5" thickBot="1">
      <c r="B8" s="15" t="s">
        <v>4</v>
      </c>
      <c r="C8" s="15" t="s">
        <v>15</v>
      </c>
      <c r="D8" s="53" t="s">
        <v>36</v>
      </c>
      <c r="E8" s="54"/>
    </row>
    <row r="9" spans="2:9" ht="30" customHeight="1" thickBot="1">
      <c r="B9" s="15" t="s">
        <v>6</v>
      </c>
      <c r="C9" s="16" t="s">
        <v>5</v>
      </c>
      <c r="D9" s="51" t="s">
        <v>59</v>
      </c>
      <c r="E9" s="52"/>
      <c r="F9" s="1"/>
      <c r="G9" s="1"/>
      <c r="H9" s="1"/>
      <c r="I9" s="1"/>
    </row>
    <row r="10" spans="2:9" ht="56.25" customHeight="1" thickBot="1">
      <c r="B10" s="15" t="s">
        <v>7</v>
      </c>
      <c r="C10" s="16" t="s">
        <v>11</v>
      </c>
      <c r="D10" s="52" t="s">
        <v>40</v>
      </c>
      <c r="E10" s="52"/>
      <c r="F10" s="1"/>
      <c r="G10" s="1"/>
      <c r="H10" s="1"/>
      <c r="I10" s="1"/>
    </row>
    <row r="11" spans="2:9" ht="69" customHeight="1" thickBot="1">
      <c r="B11" s="15" t="s">
        <v>8</v>
      </c>
      <c r="C11" s="16" t="s">
        <v>12</v>
      </c>
      <c r="D11" s="52" t="s">
        <v>41</v>
      </c>
      <c r="E11" s="52"/>
      <c r="F11" s="1"/>
      <c r="G11" s="1"/>
      <c r="H11" s="1"/>
      <c r="I11" s="1"/>
    </row>
    <row r="12" spans="2:9" ht="118.5" customHeight="1" thickBot="1">
      <c r="B12" s="15" t="s">
        <v>17</v>
      </c>
      <c r="C12" s="17" t="s">
        <v>19</v>
      </c>
      <c r="D12" s="52" t="s">
        <v>38</v>
      </c>
      <c r="E12" s="52"/>
      <c r="F12" s="1"/>
      <c r="G12" s="1"/>
      <c r="H12" s="1"/>
      <c r="I12" s="1"/>
    </row>
    <row r="13" spans="2:9" ht="132.75" customHeight="1" thickBot="1">
      <c r="B13" s="15" t="s">
        <v>18</v>
      </c>
      <c r="C13" s="17" t="s">
        <v>63</v>
      </c>
      <c r="D13" s="52" t="s">
        <v>37</v>
      </c>
      <c r="E13" s="52"/>
      <c r="F13" s="1"/>
      <c r="G13" s="1"/>
      <c r="H13" s="1"/>
      <c r="I13" s="1"/>
    </row>
    <row r="14" spans="2:9" ht="120" customHeight="1" thickBot="1">
      <c r="B14" s="15" t="s">
        <v>16</v>
      </c>
      <c r="C14" s="17" t="s">
        <v>21</v>
      </c>
      <c r="D14" s="52" t="s">
        <v>39</v>
      </c>
      <c r="E14" s="52"/>
      <c r="F14" s="1"/>
      <c r="G14" s="1"/>
      <c r="H14" s="1"/>
      <c r="I14" s="1"/>
    </row>
    <row r="15" spans="2:9" ht="67.5" customHeight="1" thickBot="1">
      <c r="B15" s="15" t="s">
        <v>10</v>
      </c>
      <c r="C15" s="16" t="s">
        <v>13</v>
      </c>
      <c r="D15" s="51" t="s">
        <v>60</v>
      </c>
      <c r="E15" s="52"/>
      <c r="F15" s="1"/>
      <c r="G15" s="1"/>
      <c r="H15" s="1"/>
      <c r="I15" s="1"/>
    </row>
    <row r="16" spans="2:9" ht="30" customHeight="1" thickBot="1">
      <c r="B16" s="15" t="s">
        <v>9</v>
      </c>
      <c r="C16" s="16" t="s">
        <v>13</v>
      </c>
      <c r="D16" s="51" t="s">
        <v>61</v>
      </c>
      <c r="E16" s="52"/>
      <c r="F16" s="1"/>
      <c r="G16" s="1"/>
      <c r="H16" s="1"/>
      <c r="I16" s="1"/>
    </row>
    <row r="17" spans="4:5" ht="12.75">
      <c r="D17" s="48"/>
      <c r="E17" s="48"/>
    </row>
    <row r="21" ht="12.75">
      <c r="B21" s="14" t="s">
        <v>42</v>
      </c>
    </row>
    <row r="23" spans="2:5" ht="37.5" customHeight="1">
      <c r="B23" s="50" t="s">
        <v>62</v>
      </c>
      <c r="C23" s="48"/>
      <c r="D23" s="48"/>
      <c r="E23" s="48"/>
    </row>
    <row r="24" ht="13.5" thickBot="1"/>
    <row r="25" spans="2:5" ht="13.5" thickBot="1">
      <c r="B25" s="8" t="s">
        <v>4</v>
      </c>
      <c r="C25" s="8" t="s">
        <v>15</v>
      </c>
      <c r="D25" s="9" t="s">
        <v>14</v>
      </c>
      <c r="E25" s="23" t="s">
        <v>57</v>
      </c>
    </row>
    <row r="26" spans="2:5" ht="36.75" customHeight="1" thickBot="1">
      <c r="B26" s="8" t="s">
        <v>6</v>
      </c>
      <c r="C26" s="10" t="s">
        <v>5</v>
      </c>
      <c r="D26" s="21">
        <v>70</v>
      </c>
      <c r="E26" s="20"/>
    </row>
    <row r="27" spans="2:5" ht="36.75" customHeight="1" thickBot="1">
      <c r="B27" s="8" t="s">
        <v>7</v>
      </c>
      <c r="C27" s="10" t="s">
        <v>11</v>
      </c>
      <c r="D27" s="21">
        <v>180</v>
      </c>
      <c r="E27" s="20"/>
    </row>
    <row r="28" spans="2:5" ht="36.75" customHeight="1" thickBot="1">
      <c r="B28" s="8" t="s">
        <v>8</v>
      </c>
      <c r="C28" s="10" t="s">
        <v>12</v>
      </c>
      <c r="D28" s="21">
        <v>75</v>
      </c>
      <c r="E28" s="20"/>
    </row>
    <row r="29" spans="2:5" ht="51.75" thickBot="1">
      <c r="B29" s="8" t="s">
        <v>17</v>
      </c>
      <c r="C29" s="13" t="s">
        <v>19</v>
      </c>
      <c r="D29" s="21" t="s">
        <v>0</v>
      </c>
      <c r="E29" s="20"/>
    </row>
    <row r="30" spans="2:5" ht="90" thickBot="1">
      <c r="B30" s="8" t="s">
        <v>18</v>
      </c>
      <c r="C30" s="13" t="s">
        <v>20</v>
      </c>
      <c r="D30" s="21" t="s">
        <v>1</v>
      </c>
      <c r="E30" s="20"/>
    </row>
    <row r="31" spans="2:5" ht="51.75" thickBot="1">
      <c r="B31" s="8" t="s">
        <v>16</v>
      </c>
      <c r="C31" s="13" t="s">
        <v>21</v>
      </c>
      <c r="D31" s="21" t="s">
        <v>2</v>
      </c>
      <c r="E31" s="20"/>
    </row>
    <row r="32" spans="2:5" ht="33.75" customHeight="1" thickBot="1">
      <c r="B32" s="8" t="s">
        <v>10</v>
      </c>
      <c r="C32" s="10" t="s">
        <v>13</v>
      </c>
      <c r="D32" s="21" t="s">
        <v>3</v>
      </c>
      <c r="E32" s="20"/>
    </row>
    <row r="33" spans="2:5" ht="33.75" customHeight="1" thickBot="1">
      <c r="B33" s="8" t="s">
        <v>9</v>
      </c>
      <c r="C33" s="10" t="s">
        <v>13</v>
      </c>
      <c r="D33" s="21" t="s">
        <v>3</v>
      </c>
      <c r="E33" s="20"/>
    </row>
    <row r="34" spans="2:5" ht="13.5" thickBot="1">
      <c r="B34" s="31"/>
      <c r="C34" s="31"/>
      <c r="D34" s="22"/>
      <c r="E34" s="18"/>
    </row>
    <row r="35" spans="2:5" ht="24.75" customHeight="1" thickBot="1">
      <c r="B35" s="49" t="s">
        <v>28</v>
      </c>
      <c r="C35" s="49"/>
      <c r="D35" s="42">
        <v>30</v>
      </c>
      <c r="E35" s="19"/>
    </row>
    <row r="36" spans="2:5" ht="24.75" customHeight="1">
      <c r="B36" s="3"/>
      <c r="C36" s="3"/>
      <c r="D36" s="22"/>
      <c r="E36" s="19"/>
    </row>
    <row r="39" spans="2:5" ht="63" customHeight="1">
      <c r="B39" s="48" t="s">
        <v>47</v>
      </c>
      <c r="C39" s="48"/>
      <c r="D39" s="48"/>
      <c r="E39" s="48"/>
    </row>
    <row r="40" ht="13.5" thickBot="1"/>
    <row r="41" spans="2:5" ht="13.5" thickBot="1">
      <c r="B41" s="8" t="s">
        <v>4</v>
      </c>
      <c r="C41" s="8" t="s">
        <v>15</v>
      </c>
      <c r="D41" s="9" t="s">
        <v>14</v>
      </c>
      <c r="E41" s="23" t="s">
        <v>57</v>
      </c>
    </row>
    <row r="42" spans="2:5" ht="28.5" customHeight="1" thickBot="1">
      <c r="B42" s="8" t="s">
        <v>6</v>
      </c>
      <c r="C42" s="10" t="s">
        <v>5</v>
      </c>
      <c r="D42" s="21">
        <v>70</v>
      </c>
      <c r="E42" s="20" t="s">
        <v>43</v>
      </c>
    </row>
    <row r="43" spans="2:5" ht="39" thickBot="1">
      <c r="B43" s="8" t="s">
        <v>7</v>
      </c>
      <c r="C43" s="10" t="s">
        <v>11</v>
      </c>
      <c r="D43" s="21">
        <v>71</v>
      </c>
      <c r="E43" s="20" t="s">
        <v>44</v>
      </c>
    </row>
    <row r="44" spans="2:5" ht="51.75" thickBot="1">
      <c r="B44" s="8" t="s">
        <v>8</v>
      </c>
      <c r="C44" s="10" t="s">
        <v>12</v>
      </c>
      <c r="D44" s="21">
        <v>165</v>
      </c>
      <c r="E44" s="20" t="s">
        <v>45</v>
      </c>
    </row>
    <row r="45" spans="2:5" ht="51.75" thickBot="1">
      <c r="B45" s="8" t="s">
        <v>17</v>
      </c>
      <c r="C45" s="13" t="s">
        <v>19</v>
      </c>
      <c r="D45" s="21" t="s">
        <v>0</v>
      </c>
      <c r="E45" s="20" t="s">
        <v>43</v>
      </c>
    </row>
    <row r="46" spans="2:5" ht="90" thickBot="1">
      <c r="B46" s="8" t="s">
        <v>18</v>
      </c>
      <c r="C46" s="13" t="s">
        <v>20</v>
      </c>
      <c r="D46" s="21" t="s">
        <v>1</v>
      </c>
      <c r="E46" s="20" t="s">
        <v>43</v>
      </c>
    </row>
    <row r="47" spans="2:5" ht="51.75" thickBot="1">
      <c r="B47" s="8" t="s">
        <v>16</v>
      </c>
      <c r="C47" s="13" t="s">
        <v>21</v>
      </c>
      <c r="D47" s="21" t="s">
        <v>2</v>
      </c>
      <c r="E47" s="20" t="s">
        <v>43</v>
      </c>
    </row>
    <row r="48" spans="2:5" ht="30" customHeight="1" thickBot="1">
      <c r="B48" s="8" t="s">
        <v>10</v>
      </c>
      <c r="C48" s="10" t="s">
        <v>13</v>
      </c>
      <c r="D48" s="21" t="s">
        <v>3</v>
      </c>
      <c r="E48" s="20" t="s">
        <v>43</v>
      </c>
    </row>
    <row r="49" spans="2:5" ht="30" customHeight="1" thickBot="1">
      <c r="B49" s="8" t="s">
        <v>9</v>
      </c>
      <c r="C49" s="10" t="s">
        <v>13</v>
      </c>
      <c r="D49" s="21" t="s">
        <v>3</v>
      </c>
      <c r="E49" s="20" t="s">
        <v>43</v>
      </c>
    </row>
    <row r="50" spans="2:5" ht="13.5" thickBot="1">
      <c r="B50" s="31"/>
      <c r="C50" s="31"/>
      <c r="D50" s="22"/>
      <c r="E50" s="18"/>
    </row>
    <row r="51" spans="2:5" ht="24" customHeight="1" thickBot="1">
      <c r="B51" s="49" t="s">
        <v>28</v>
      </c>
      <c r="C51" s="49"/>
      <c r="D51" s="42">
        <v>32</v>
      </c>
      <c r="E51" s="19" t="s">
        <v>43</v>
      </c>
    </row>
    <row r="52" spans="2:5" ht="38.25">
      <c r="B52" s="3"/>
      <c r="C52" s="3"/>
      <c r="D52" s="22"/>
      <c r="E52" s="19" t="s">
        <v>46</v>
      </c>
    </row>
    <row r="55" spans="2:5" ht="29.25" customHeight="1">
      <c r="B55" s="48" t="s">
        <v>48</v>
      </c>
      <c r="C55" s="48"/>
      <c r="D55" s="48"/>
      <c r="E55" s="48"/>
    </row>
    <row r="56" ht="13.5" thickBot="1"/>
    <row r="57" spans="2:5" ht="13.5" thickBot="1">
      <c r="B57" s="8" t="s">
        <v>4</v>
      </c>
      <c r="C57" s="8" t="s">
        <v>15</v>
      </c>
      <c r="D57" s="9" t="s">
        <v>14</v>
      </c>
      <c r="E57" s="23" t="s">
        <v>57</v>
      </c>
    </row>
    <row r="58" spans="2:5" ht="30" customHeight="1" thickBot="1">
      <c r="B58" s="8" t="s">
        <v>6</v>
      </c>
      <c r="C58" s="10" t="s">
        <v>5</v>
      </c>
      <c r="D58" s="21">
        <v>70</v>
      </c>
      <c r="E58" s="20" t="s">
        <v>43</v>
      </c>
    </row>
    <row r="59" spans="2:5" ht="30" customHeight="1" thickBot="1">
      <c r="B59" s="8" t="s">
        <v>7</v>
      </c>
      <c r="C59" s="10" t="s">
        <v>11</v>
      </c>
      <c r="D59" s="21">
        <v>180</v>
      </c>
      <c r="E59" s="20" t="s">
        <v>43</v>
      </c>
    </row>
    <row r="60" spans="2:5" ht="51.75" thickBot="1">
      <c r="B60" s="8" t="s">
        <v>8</v>
      </c>
      <c r="C60" s="10" t="s">
        <v>12</v>
      </c>
      <c r="D60" s="21">
        <v>150</v>
      </c>
      <c r="E60" s="20" t="s">
        <v>49</v>
      </c>
    </row>
    <row r="61" spans="2:5" ht="51.75" thickBot="1">
      <c r="B61" s="8" t="s">
        <v>17</v>
      </c>
      <c r="C61" s="13" t="s">
        <v>19</v>
      </c>
      <c r="D61" s="21" t="s">
        <v>0</v>
      </c>
      <c r="E61" s="20" t="s">
        <v>43</v>
      </c>
    </row>
    <row r="62" spans="2:5" ht="90" thickBot="1">
      <c r="B62" s="8" t="s">
        <v>18</v>
      </c>
      <c r="C62" s="13" t="s">
        <v>20</v>
      </c>
      <c r="D62" s="21" t="s">
        <v>1</v>
      </c>
      <c r="E62" s="20" t="s">
        <v>43</v>
      </c>
    </row>
    <row r="63" spans="2:5" ht="51.75" thickBot="1">
      <c r="B63" s="8" t="s">
        <v>16</v>
      </c>
      <c r="C63" s="13" t="s">
        <v>21</v>
      </c>
      <c r="D63" s="21" t="s">
        <v>2</v>
      </c>
      <c r="E63" s="20" t="s">
        <v>43</v>
      </c>
    </row>
    <row r="64" spans="2:5" ht="30" customHeight="1" thickBot="1">
      <c r="B64" s="8" t="s">
        <v>10</v>
      </c>
      <c r="C64" s="10" t="s">
        <v>13</v>
      </c>
      <c r="D64" s="21" t="s">
        <v>3</v>
      </c>
      <c r="E64" s="20" t="s">
        <v>43</v>
      </c>
    </row>
    <row r="65" spans="2:5" ht="30" customHeight="1" thickBot="1">
      <c r="B65" s="8" t="s">
        <v>9</v>
      </c>
      <c r="C65" s="10" t="s">
        <v>13</v>
      </c>
      <c r="D65" s="21" t="s">
        <v>3</v>
      </c>
      <c r="E65" s="20" t="s">
        <v>43</v>
      </c>
    </row>
    <row r="66" spans="2:5" ht="13.5" thickBot="1">
      <c r="B66" s="31"/>
      <c r="C66" s="31"/>
      <c r="D66" s="22"/>
      <c r="E66" s="18"/>
    </row>
    <row r="67" spans="2:5" ht="24.75" customHeight="1" thickBot="1">
      <c r="B67" s="49" t="s">
        <v>28</v>
      </c>
      <c r="C67" s="49"/>
      <c r="D67" s="42">
        <v>41</v>
      </c>
      <c r="E67" s="19" t="s">
        <v>43</v>
      </c>
    </row>
    <row r="68" spans="2:5" ht="38.25">
      <c r="B68" s="3"/>
      <c r="C68" s="3"/>
      <c r="D68" s="22"/>
      <c r="E68" s="19" t="s">
        <v>50</v>
      </c>
    </row>
    <row r="71" spans="2:5" ht="50.25" customHeight="1">
      <c r="B71" s="48" t="s">
        <v>56</v>
      </c>
      <c r="C71" s="48"/>
      <c r="D71" s="48"/>
      <c r="E71" s="48"/>
    </row>
    <row r="72" ht="13.5" thickBot="1"/>
    <row r="73" spans="2:5" ht="13.5" thickBot="1">
      <c r="B73" s="8" t="s">
        <v>4</v>
      </c>
      <c r="C73" s="8" t="s">
        <v>15</v>
      </c>
      <c r="D73" s="9" t="s">
        <v>14</v>
      </c>
      <c r="E73" s="23" t="s">
        <v>57</v>
      </c>
    </row>
    <row r="74" spans="2:5" ht="30" customHeight="1" thickBot="1">
      <c r="B74" s="8" t="s">
        <v>6</v>
      </c>
      <c r="C74" s="10" t="s">
        <v>5</v>
      </c>
      <c r="D74" s="21">
        <v>70</v>
      </c>
      <c r="E74" s="20" t="s">
        <v>43</v>
      </c>
    </row>
    <row r="75" spans="2:5" ht="30" customHeight="1" thickBot="1">
      <c r="B75" s="8" t="s">
        <v>7</v>
      </c>
      <c r="C75" s="10" t="s">
        <v>11</v>
      </c>
      <c r="D75" s="21">
        <v>180</v>
      </c>
      <c r="E75" s="20" t="s">
        <v>43</v>
      </c>
    </row>
    <row r="76" spans="2:5" ht="28.5" customHeight="1" thickBot="1">
      <c r="B76" s="8" t="s">
        <v>8</v>
      </c>
      <c r="C76" s="10" t="s">
        <v>12</v>
      </c>
      <c r="D76" s="21">
        <v>75</v>
      </c>
      <c r="E76" s="20" t="s">
        <v>43</v>
      </c>
    </row>
    <row r="77" spans="2:5" ht="51.75" thickBot="1">
      <c r="B77" s="8" t="s">
        <v>17</v>
      </c>
      <c r="C77" s="13" t="s">
        <v>19</v>
      </c>
      <c r="D77" s="21"/>
      <c r="E77" s="55" t="s">
        <v>52</v>
      </c>
    </row>
    <row r="78" spans="2:5" ht="90" thickBot="1">
      <c r="B78" s="8" t="s">
        <v>18</v>
      </c>
      <c r="C78" s="13" t="s">
        <v>20</v>
      </c>
      <c r="D78" s="21" t="s">
        <v>1</v>
      </c>
      <c r="E78" s="20" t="s">
        <v>43</v>
      </c>
    </row>
    <row r="79" spans="2:5" ht="51.75" thickBot="1">
      <c r="B79" s="8" t="s">
        <v>16</v>
      </c>
      <c r="C79" s="13" t="s">
        <v>21</v>
      </c>
      <c r="D79" s="21" t="s">
        <v>51</v>
      </c>
      <c r="E79" s="55" t="s">
        <v>53</v>
      </c>
    </row>
    <row r="80" spans="2:5" ht="30" customHeight="1" thickBot="1">
      <c r="B80" s="8" t="s">
        <v>10</v>
      </c>
      <c r="C80" s="10" t="s">
        <v>13</v>
      </c>
      <c r="D80" s="21" t="s">
        <v>3</v>
      </c>
      <c r="E80" s="20" t="s">
        <v>43</v>
      </c>
    </row>
    <row r="81" spans="2:5" ht="30" customHeight="1" thickBot="1">
      <c r="B81" s="8" t="s">
        <v>9</v>
      </c>
      <c r="C81" s="10" t="s">
        <v>13</v>
      </c>
      <c r="D81" s="21" t="s">
        <v>3</v>
      </c>
      <c r="E81" s="20" t="s">
        <v>43</v>
      </c>
    </row>
    <row r="82" spans="2:5" ht="13.5" thickBot="1">
      <c r="B82" s="31"/>
      <c r="C82" s="31"/>
      <c r="D82" s="22"/>
      <c r="E82" s="18"/>
    </row>
    <row r="83" spans="2:5" ht="30" customHeight="1" thickBot="1">
      <c r="B83" s="49" t="s">
        <v>28</v>
      </c>
      <c r="C83" s="49"/>
      <c r="D83" s="42" t="s">
        <v>54</v>
      </c>
      <c r="E83" s="19" t="s">
        <v>55</v>
      </c>
    </row>
    <row r="84" spans="2:5" ht="22.5" customHeight="1">
      <c r="B84" s="3"/>
      <c r="C84" s="3"/>
      <c r="D84" s="22"/>
      <c r="E84" s="19" t="s">
        <v>43</v>
      </c>
    </row>
  </sheetData>
  <sheetProtection password="CAF1" sheet="1"/>
  <mergeCells count="20">
    <mergeCell ref="B67:C67"/>
    <mergeCell ref="B71:E71"/>
    <mergeCell ref="B83:C83"/>
    <mergeCell ref="D8:E8"/>
    <mergeCell ref="D14:E14"/>
    <mergeCell ref="D15:E15"/>
    <mergeCell ref="D16:E16"/>
    <mergeCell ref="B39:E39"/>
    <mergeCell ref="B51:C51"/>
    <mergeCell ref="B55:E55"/>
    <mergeCell ref="B2:E2"/>
    <mergeCell ref="D9:E9"/>
    <mergeCell ref="D10:E10"/>
    <mergeCell ref="D12:E12"/>
    <mergeCell ref="D11:E11"/>
    <mergeCell ref="D17:E17"/>
    <mergeCell ref="B4:E4"/>
    <mergeCell ref="B35:C35"/>
    <mergeCell ref="B23:E23"/>
    <mergeCell ref="D13:E13"/>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IWPC</dc:creator>
  <cp:keywords/>
  <dc:description/>
  <cp:lastModifiedBy>Michael Wagner</cp:lastModifiedBy>
  <dcterms:created xsi:type="dcterms:W3CDTF">2009-06-15T15:41:39Z</dcterms:created>
  <dcterms:modified xsi:type="dcterms:W3CDTF">2009-06-19T16:42:59Z</dcterms:modified>
  <cp:category/>
  <cp:version/>
  <cp:contentType/>
  <cp:contentStatus/>
</cp:coreProperties>
</file>